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<sst xmlns="http://schemas.openxmlformats.org/spreadsheetml/2006/main" count="29" uniqueCount="16">
  <si>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Nº pies por tramo</t>
  </si>
  <si>
    <t>Importe (€)</t>
  </si>
  <si>
    <t xml:space="preserve">Superficie en Ha:  </t>
  </si>
  <si>
    <t xml:space="preserve">Nº pies:  </t>
  </si>
  <si>
    <t>Importe tasa</t>
  </si>
  <si>
    <t>(Inscripción+señalamiento+reconocimiento final)</t>
  </si>
  <si>
    <t>DESCORCHE (AUTORIZACIÓN)</t>
  </si>
  <si>
    <t>(Inscripción+reconocimiento final)</t>
  </si>
  <si>
    <t>Nº pies a descorchar (excepto bornizos):</t>
  </si>
  <si>
    <t>CALCULADORA DE TASAS POR SEÑALAMIENTO O INSPECCIONES DE APROVECHAMIENTOS Y DISFRUTES FORESTALES</t>
  </si>
  <si>
    <t>Introducir el número de pies o superficie, en su caso, en las casilla verde correspondiente, el importe de la tasa aparece en la casilla azul.</t>
  </si>
  <si>
    <t>DESCORCHE (DECLARACION RESPONSABLE)</t>
  </si>
  <si>
    <t>CORTA A HECHO (AUTORIZACION)</t>
  </si>
  <si>
    <t>ARBOLES AISLADOS Y OTROS SEÑALAMIENTOS PIE A PIE (AUTORIZACION)</t>
  </si>
  <si>
    <t>ENTRESACAS Y CLARAS POR SUPERFICIE (AUTORIZACION)</t>
  </si>
  <si>
    <t>Según Resolución de 16 de enero de 2023 por la que se publican las tarifas actualizadas de las tasas y precios públicos de la Comunidad Autónoma de Extremadura, en virtud de lo dispuesto en la Ley de Presupuestos Generales de la Comunidad Autónoma de Extremadura para 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</si>
</sst>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0"/>
    <numFmt numFmtId="166" formatCode="#,##0.00\ [$€-C0A];[Red]\-#,##0.00\ [$€-C0A]"/>
  </numFmts>
  <fonts count="44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5"/>
      <name val="Arial"/>
      <family val="2"/>
    </font>
    <font>
      <b/>
      <sz val="12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7" fillId="33" borderId="13" xfId="0" applyNumberFormat="1" applyFont="1" applyFill="1" applyBorder="1" applyAlignment="1">
      <alignment/>
    </xf>
    <xf numFmtId="0" fontId="7" fillId="34" borderId="13" xfId="0" applyFont="1" applyFill="1" applyBorder="1" applyAlignment="1" applyProtection="1">
      <alignment/>
      <protection locked="0"/>
    </xf>
    <xf numFmtId="164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20" xfId="0" applyBorder="1" applyAlignment="1">
      <alignment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5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166" fontId="9" fillId="0" borderId="26" xfId="0" applyNumberFormat="1" applyFont="1" applyBorder="1" applyAlignment="1">
      <alignment/>
    </xf>
    <xf numFmtId="0" fontId="9" fillId="0" borderId="26" xfId="0" applyFont="1" applyBorder="1" applyAlignment="1">
      <alignment/>
    </xf>
    <xf numFmtId="166" fontId="9" fillId="0" borderId="27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164" fontId="6" fillId="33" borderId="28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0" borderId="27" xfId="0" applyFont="1" applyBorder="1" applyAlignment="1">
      <alignment/>
    </xf>
    <xf numFmtId="166" fontId="9" fillId="0" borderId="29" xfId="0" applyNumberFormat="1" applyFont="1" applyBorder="1" applyAlignment="1">
      <alignment/>
    </xf>
    <xf numFmtId="166" fontId="7" fillId="33" borderId="28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1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35" borderId="0" xfId="0" applyNumberFormat="1" applyFont="1" applyFill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33.140625" style="0" customWidth="1"/>
    <col min="2" max="2" width="11.140625" style="0" customWidth="1"/>
    <col min="3" max="3" width="16.7109375" style="0" customWidth="1"/>
    <col min="4" max="4" width="16.421875" style="0" customWidth="1"/>
    <col min="5" max="5" width="11.57421875" style="0" customWidth="1"/>
    <col min="6" max="6" width="17.140625" style="0" hidden="1" customWidth="1"/>
    <col min="7" max="7" width="11.421875" style="0" customWidth="1"/>
  </cols>
  <sheetData>
    <row r="1" spans="1:5" ht="12.75">
      <c r="A1" s="61" t="s">
        <v>9</v>
      </c>
      <c r="B1" s="61"/>
      <c r="C1" s="61"/>
      <c r="D1" s="61"/>
      <c r="E1" s="61"/>
    </row>
    <row r="2" spans="1:5" ht="12.75">
      <c r="A2" s="61"/>
      <c r="B2" s="61"/>
      <c r="C2" s="61"/>
      <c r="D2" s="61"/>
      <c r="E2" s="61"/>
    </row>
    <row r="4" spans="1:5" ht="12.75">
      <c r="A4" s="62" t="s">
        <v>15</v>
      </c>
      <c r="B4" s="62"/>
      <c r="C4" s="62"/>
      <c r="D4" s="62"/>
      <c r="E4" s="62"/>
    </row>
    <row r="5" spans="1:5" ht="12.75">
      <c r="A5" s="62"/>
      <c r="B5" s="62"/>
      <c r="C5" s="62"/>
      <c r="D5" s="62"/>
      <c r="E5" s="62"/>
    </row>
    <row r="6" spans="1:5" ht="20.25" customHeight="1">
      <c r="A6" s="62"/>
      <c r="B6" s="62"/>
      <c r="C6" s="62"/>
      <c r="D6" s="62"/>
      <c r="E6" s="62"/>
    </row>
    <row r="7" spans="1:5" ht="12.75">
      <c r="A7" s="22"/>
      <c r="B7" s="22"/>
      <c r="C7" s="22"/>
      <c r="D7" s="22"/>
      <c r="E7" s="22"/>
    </row>
    <row r="8" spans="1:5" ht="12.75">
      <c r="A8" s="61" t="s">
        <v>10</v>
      </c>
      <c r="B8" s="61"/>
      <c r="C8" s="61"/>
      <c r="D8" s="61"/>
      <c r="E8" s="61"/>
    </row>
    <row r="9" spans="1:5" ht="12.75">
      <c r="A9" s="61"/>
      <c r="B9" s="61"/>
      <c r="C9" s="61"/>
      <c r="D9" s="61"/>
      <c r="E9" s="61"/>
    </row>
    <row r="10" ht="13.5" thickBot="1"/>
    <row r="11" spans="1:5" ht="12.75">
      <c r="A11" s="58" t="s">
        <v>11</v>
      </c>
      <c r="B11" s="59"/>
      <c r="C11" s="59"/>
      <c r="D11" s="59"/>
      <c r="E11" s="60"/>
    </row>
    <row r="12" spans="1:5" ht="12.75">
      <c r="A12" s="23"/>
      <c r="B12" s="2"/>
      <c r="C12" s="2"/>
      <c r="D12" s="2"/>
      <c r="E12" s="24"/>
    </row>
    <row r="13" spans="1:5" ht="13.5" thickBot="1">
      <c r="A13" s="25"/>
      <c r="B13" s="3"/>
      <c r="C13" s="4" t="s">
        <v>1</v>
      </c>
      <c r="D13" s="5" t="s">
        <v>0</v>
      </c>
      <c r="E13" s="26"/>
    </row>
    <row r="14" spans="1:6" ht="17.25" thickBot="1" thickTop="1">
      <c r="A14" s="27" t="s">
        <v>8</v>
      </c>
      <c r="B14" s="9"/>
      <c r="C14" s="10">
        <f>ROUND(IF(B14&gt;0,((D14*0.26)+1.66)*1.01,0),2)</f>
        <v>0</v>
      </c>
      <c r="D14" s="11">
        <f>F14</f>
        <v>0</v>
      </c>
      <c r="E14" s="28"/>
      <c r="F14" s="55">
        <f>IF(B14&lt;500,B14,500)</f>
        <v>0</v>
      </c>
    </row>
    <row r="15" spans="1:8" ht="15.75" thickTop="1">
      <c r="A15" s="25"/>
      <c r="B15" s="1"/>
      <c r="C15" s="12">
        <f>ROUND(((D15*0.18))*1.01,2)</f>
        <v>0</v>
      </c>
      <c r="D15" s="13">
        <f>IF(F15&lt;0,0,F15)</f>
        <v>0</v>
      </c>
      <c r="E15" s="28"/>
      <c r="F15" s="55">
        <f>IF(B14&gt;1000,500,B14-500)</f>
        <v>-500</v>
      </c>
      <c r="H15" s="53"/>
    </row>
    <row r="16" spans="1:6" ht="15">
      <c r="A16" s="25"/>
      <c r="B16" s="1"/>
      <c r="C16" s="12">
        <f>ROUND(((D16*0.16))*1.01,2)</f>
        <v>0</v>
      </c>
      <c r="D16" s="13">
        <f>IF(F16&lt;0,0,F16)</f>
        <v>0</v>
      </c>
      <c r="E16" s="28"/>
      <c r="F16" s="55">
        <f>IF(B14&gt;2000,1000,B14-1000)</f>
        <v>-1000</v>
      </c>
    </row>
    <row r="17" spans="1:6" ht="15">
      <c r="A17" s="25"/>
      <c r="B17" s="1"/>
      <c r="C17" s="12">
        <f>ROUND((D17*0.13)*1.01,2)</f>
        <v>0</v>
      </c>
      <c r="D17" s="13">
        <f>IF(F17&lt;0,0,F17)</f>
        <v>0</v>
      </c>
      <c r="E17" s="28"/>
      <c r="F17" s="55">
        <f>IF(B14&gt;5000,3000,B14-2000)</f>
        <v>-2000</v>
      </c>
    </row>
    <row r="18" spans="1:6" ht="15.75" thickBot="1">
      <c r="A18" s="25"/>
      <c r="B18" s="1"/>
      <c r="C18" s="14">
        <f>ROUND(((D18*0.13)/2)*1.01,2)</f>
        <v>0</v>
      </c>
      <c r="D18" s="15">
        <f>F18</f>
        <v>0</v>
      </c>
      <c r="E18" s="28"/>
      <c r="F18" s="55">
        <f>IF(B14-5000&gt;0,B14-5000,0)</f>
        <v>0</v>
      </c>
    </row>
    <row r="19" spans="1:6" ht="16.5" thickBot="1" thickTop="1">
      <c r="A19" s="25"/>
      <c r="B19" s="45" t="s">
        <v>4</v>
      </c>
      <c r="C19" s="47">
        <f>IF(SUM(C14:C18)=1.62*1.01,0,SUM(C14:C18))</f>
        <v>0</v>
      </c>
      <c r="D19" s="46">
        <f>SUM(D14:D18)</f>
        <v>0</v>
      </c>
      <c r="E19" s="29"/>
      <c r="F19" s="56"/>
    </row>
    <row r="20" spans="1:6" ht="14.25" thickBot="1" thickTop="1">
      <c r="A20" s="30"/>
      <c r="B20" s="31" t="s">
        <v>7</v>
      </c>
      <c r="C20" s="32"/>
      <c r="D20" s="32"/>
      <c r="E20" s="33"/>
      <c r="F20" s="56"/>
    </row>
    <row r="21" ht="12.75">
      <c r="F21" s="56"/>
    </row>
    <row r="22" ht="13.5" thickBot="1">
      <c r="F22" s="56"/>
    </row>
    <row r="23" spans="1:6" ht="12.75">
      <c r="A23" s="58" t="s">
        <v>6</v>
      </c>
      <c r="B23" s="59"/>
      <c r="C23" s="59"/>
      <c r="D23" s="59"/>
      <c r="E23" s="60"/>
      <c r="F23" s="56"/>
    </row>
    <row r="24" spans="1:6" ht="12.75">
      <c r="A24" s="23"/>
      <c r="B24" s="2"/>
      <c r="C24" s="2"/>
      <c r="D24" s="2"/>
      <c r="E24" s="24"/>
      <c r="F24" s="56"/>
    </row>
    <row r="25" spans="1:6" ht="13.5" thickBot="1">
      <c r="A25" s="25"/>
      <c r="B25" s="3"/>
      <c r="C25" s="4" t="s">
        <v>1</v>
      </c>
      <c r="D25" s="5" t="s">
        <v>0</v>
      </c>
      <c r="E25" s="26"/>
      <c r="F25" s="56"/>
    </row>
    <row r="26" spans="1:6" ht="17.25" thickBot="1" thickTop="1">
      <c r="A26" s="27" t="s">
        <v>8</v>
      </c>
      <c r="B26" s="9"/>
      <c r="C26" s="16">
        <f>ROUND(IF(B26&gt;0,((D26*0.47)+(D26*0.26)+1.66)*1.01,0),2)</f>
        <v>0</v>
      </c>
      <c r="D26" s="17">
        <f>F26</f>
        <v>0</v>
      </c>
      <c r="E26" s="28"/>
      <c r="F26" s="55">
        <f>IF(B26&lt;500,B26,500)</f>
        <v>0</v>
      </c>
    </row>
    <row r="27" spans="1:6" ht="16.5" thickTop="1">
      <c r="A27" s="25"/>
      <c r="B27" s="1"/>
      <c r="C27" s="18">
        <f>ROUND((D27*0.32)+(D27*0.18)*1.01,2)</f>
        <v>0</v>
      </c>
      <c r="D27" s="19">
        <f>IF(F27&lt;0,0,F27)</f>
        <v>0</v>
      </c>
      <c r="E27" s="28"/>
      <c r="F27" s="55">
        <f>IF(B26&gt;1000,500,B26-500)</f>
        <v>-500</v>
      </c>
    </row>
    <row r="28" spans="1:6" ht="15.75">
      <c r="A28" s="25"/>
      <c r="B28" s="1"/>
      <c r="C28" s="18">
        <f>ROUND(((D28*0.27)+(D28*0.16))*1.01,2)</f>
        <v>0</v>
      </c>
      <c r="D28" s="19">
        <f>IF(F28&lt;0,0,F28)</f>
        <v>0</v>
      </c>
      <c r="E28" s="28"/>
      <c r="F28" s="55">
        <f>IF(B26&gt;2000,1000,B26-1000)</f>
        <v>-1000</v>
      </c>
    </row>
    <row r="29" spans="1:6" ht="15.75">
      <c r="A29" s="25"/>
      <c r="B29" s="1"/>
      <c r="C29" s="18">
        <f>ROUND((D29*0.22)+(D29*0.13)*1.01,2)</f>
        <v>0</v>
      </c>
      <c r="D29" s="19">
        <f>IF(F29&lt;0,0,F29)</f>
        <v>0</v>
      </c>
      <c r="E29" s="28"/>
      <c r="F29" s="55">
        <f>IF(B26&gt;5000,3000,B26-2000)</f>
        <v>-2000</v>
      </c>
    </row>
    <row r="30" spans="1:6" ht="16.5" thickBot="1">
      <c r="A30" s="25"/>
      <c r="B30" s="1"/>
      <c r="C30" s="20">
        <f>ROUND(((D30*0.19)+(D30*0.13)/2)*1.01,2)</f>
        <v>0</v>
      </c>
      <c r="D30" s="21">
        <f>F30</f>
        <v>0</v>
      </c>
      <c r="E30" s="28"/>
      <c r="F30" s="55">
        <f>IF(B26-5000&gt;0,B26-5000,0)</f>
        <v>0</v>
      </c>
    </row>
    <row r="31" spans="1:6" ht="17.25" thickBot="1" thickTop="1">
      <c r="A31" s="25"/>
      <c r="B31" s="7" t="s">
        <v>4</v>
      </c>
      <c r="C31" s="49">
        <f>IF(SUM(C26:C30)=1.62*1.01,0,SUM(C26:C30))</f>
        <v>0</v>
      </c>
      <c r="D31" s="48">
        <f>SUM(D26:D30)</f>
        <v>0</v>
      </c>
      <c r="E31" s="29"/>
      <c r="F31" s="56"/>
    </row>
    <row r="32" spans="1:6" ht="14.25" thickBot="1" thickTop="1">
      <c r="A32" s="30"/>
      <c r="B32" s="31" t="s">
        <v>5</v>
      </c>
      <c r="C32" s="32"/>
      <c r="D32" s="32"/>
      <c r="E32" s="33"/>
      <c r="F32" s="56"/>
    </row>
    <row r="33" ht="12.75">
      <c r="F33" s="56"/>
    </row>
    <row r="34" ht="13.5" thickBot="1">
      <c r="F34" s="56"/>
    </row>
    <row r="35" spans="1:6" ht="12.75">
      <c r="A35" s="58" t="s">
        <v>12</v>
      </c>
      <c r="B35" s="59"/>
      <c r="C35" s="59"/>
      <c r="D35" s="59"/>
      <c r="E35" s="60"/>
      <c r="F35" s="56"/>
    </row>
    <row r="36" spans="1:6" ht="13.5" thickBot="1">
      <c r="A36" s="23"/>
      <c r="B36" s="2"/>
      <c r="C36" s="2"/>
      <c r="D36" s="2"/>
      <c r="E36" s="24"/>
      <c r="F36" s="56"/>
    </row>
    <row r="37" spans="1:6" ht="17.25" thickBot="1" thickTop="1">
      <c r="A37" s="27" t="s">
        <v>2</v>
      </c>
      <c r="B37" s="9"/>
      <c r="C37" s="1"/>
      <c r="D37" s="1"/>
      <c r="E37" s="26"/>
      <c r="F37" s="56"/>
    </row>
    <row r="38" spans="1:6" ht="13.5" thickTop="1">
      <c r="A38" s="25"/>
      <c r="B38" s="1"/>
      <c r="C38" s="1"/>
      <c r="D38" s="1"/>
      <c r="E38" s="26"/>
      <c r="F38" s="57">
        <f>ROUND((6.2832*SQRT((B37*10000)/3.1416))/1000,2)</f>
        <v>0</v>
      </c>
    </row>
    <row r="39" spans="1:6" ht="13.5" thickBot="1">
      <c r="A39" s="25"/>
      <c r="B39" s="1"/>
      <c r="C39" s="1"/>
      <c r="D39" s="1"/>
      <c r="E39" s="26"/>
      <c r="F39" s="54">
        <f>ROUND((IF(F38&lt;10,F38*10.69,(10*10.8)+((F38-10)*7.68))+1.66+IF(F38&lt;10,(F38*10.8/2),((10*10.8)+((F38-10)*7.68))/2))*1.01,2)</f>
        <v>1.68</v>
      </c>
    </row>
    <row r="40" spans="1:6" ht="17.25" thickBot="1" thickTop="1">
      <c r="A40" s="25"/>
      <c r="B40" s="6" t="s">
        <v>4</v>
      </c>
      <c r="C40" s="8">
        <f>IF(F39=1.68,0,F39)</f>
        <v>0</v>
      </c>
      <c r="D40" s="1"/>
      <c r="E40" s="26"/>
      <c r="F40" s="54"/>
    </row>
    <row r="41" spans="1:6" ht="14.25" thickBot="1" thickTop="1">
      <c r="A41" s="34"/>
      <c r="B41" s="35" t="s">
        <v>5</v>
      </c>
      <c r="C41" s="32"/>
      <c r="D41" s="32"/>
      <c r="E41" s="33"/>
      <c r="F41" s="56"/>
    </row>
    <row r="42" ht="12.75">
      <c r="F42" s="56"/>
    </row>
    <row r="43" ht="13.5" thickBot="1">
      <c r="F43" s="56"/>
    </row>
    <row r="44" spans="1:6" ht="12.75">
      <c r="A44" s="58" t="s">
        <v>14</v>
      </c>
      <c r="B44" s="59"/>
      <c r="C44" s="59"/>
      <c r="D44" s="59"/>
      <c r="E44" s="60"/>
      <c r="F44" s="56"/>
    </row>
    <row r="45" spans="1:6" ht="13.5" thickBot="1">
      <c r="A45" s="23"/>
      <c r="B45" s="2"/>
      <c r="C45" s="2"/>
      <c r="D45" s="2"/>
      <c r="E45" s="24"/>
      <c r="F45" s="56"/>
    </row>
    <row r="46" spans="1:6" ht="17.25" thickBot="1" thickTop="1">
      <c r="A46" s="27" t="s">
        <v>2</v>
      </c>
      <c r="B46" s="9"/>
      <c r="C46" s="1"/>
      <c r="D46" s="1"/>
      <c r="E46" s="26"/>
      <c r="F46" s="56"/>
    </row>
    <row r="47" spans="1:6" ht="13.5" thickTop="1">
      <c r="A47" s="25"/>
      <c r="B47" s="1"/>
      <c r="C47" s="1"/>
      <c r="D47" s="1"/>
      <c r="E47" s="26"/>
      <c r="F47" s="57">
        <f>ROUND((6.2832*SQRT((B46*10000)/3.1416))/1000,2)</f>
        <v>0</v>
      </c>
    </row>
    <row r="48" spans="1:6" ht="13.5" thickBot="1">
      <c r="A48" s="25"/>
      <c r="B48" s="1"/>
      <c r="C48" s="1"/>
      <c r="D48" s="1"/>
      <c r="E48" s="26"/>
      <c r="F48" s="54">
        <f>ROUND((IF(F47&lt;10,F47*10.58*1.5,(((10*10.8)+((F47-10)*7.68))*1.5))+1.66+IF(F47&lt;10,(F47*10.8*1.5/2),((10*10.8*1.5/2)+((F47-10)*7.68*1.5/2))))*1.01,2)</f>
        <v>1.68</v>
      </c>
    </row>
    <row r="49" spans="1:6" ht="17.25" thickBot="1" thickTop="1">
      <c r="A49" s="25"/>
      <c r="B49" s="6" t="s">
        <v>4</v>
      </c>
      <c r="C49" s="8">
        <f>IF(F48=1.68,0,F48)</f>
        <v>0</v>
      </c>
      <c r="D49" s="1"/>
      <c r="E49" s="26"/>
      <c r="F49" s="56"/>
    </row>
    <row r="50" spans="1:6" ht="14.25" thickBot="1" thickTop="1">
      <c r="A50" s="34"/>
      <c r="B50" s="35" t="s">
        <v>5</v>
      </c>
      <c r="C50" s="32"/>
      <c r="D50" s="32"/>
      <c r="E50" s="33"/>
      <c r="F50" s="56"/>
    </row>
    <row r="51" ht="12.75">
      <c r="F51" s="56"/>
    </row>
    <row r="52" ht="13.5" thickBot="1">
      <c r="F52" s="56"/>
    </row>
    <row r="53" spans="1:6" ht="12.75">
      <c r="A53" s="58" t="s">
        <v>13</v>
      </c>
      <c r="B53" s="59"/>
      <c r="C53" s="59"/>
      <c r="D53" s="59"/>
      <c r="E53" s="60"/>
      <c r="F53" s="56"/>
    </row>
    <row r="54" spans="1:6" ht="12.75">
      <c r="A54" s="37"/>
      <c r="B54" s="38"/>
      <c r="C54" s="38"/>
      <c r="D54" s="38"/>
      <c r="E54" s="39"/>
      <c r="F54" s="56"/>
    </row>
    <row r="55" spans="1:6" ht="13.5" thickBot="1">
      <c r="A55" s="23"/>
      <c r="B55" s="2"/>
      <c r="C55" s="41" t="s">
        <v>1</v>
      </c>
      <c r="D55" s="41" t="s">
        <v>0</v>
      </c>
      <c r="E55" s="24"/>
      <c r="F55" s="56"/>
    </row>
    <row r="56" spans="1:6" ht="17.25" thickBot="1" thickTop="1">
      <c r="A56" s="27" t="s">
        <v>3</v>
      </c>
      <c r="B56" s="9"/>
      <c r="C56" s="44">
        <f>ROUND((IF(B56&gt;0,((D56*0.43*1.5)+1.66),0))*1.01,2)</f>
        <v>0</v>
      </c>
      <c r="D56" s="43">
        <f>F56</f>
        <v>0</v>
      </c>
      <c r="E56" s="26"/>
      <c r="F56" s="55">
        <f>IF(B56&lt;250,B56,250)</f>
        <v>0</v>
      </c>
    </row>
    <row r="57" spans="1:6" ht="16.5" thickTop="1">
      <c r="A57" s="25"/>
      <c r="B57" s="1"/>
      <c r="C57" s="42">
        <f>ROUND((D57*0.34*1.5)*1.01,2)</f>
        <v>0</v>
      </c>
      <c r="D57" s="43">
        <f>IF(F57&gt;0,F57,0)</f>
        <v>0</v>
      </c>
      <c r="E57" s="26"/>
      <c r="F57" s="55">
        <f>IF(B56&gt;625,375,B56-250)</f>
        <v>-250</v>
      </c>
    </row>
    <row r="58" spans="1:6" ht="16.5" thickBot="1">
      <c r="A58" s="25"/>
      <c r="B58" s="1"/>
      <c r="C58" s="51">
        <f>ROUND((F58*0.18*1.5)*1.01,2)</f>
        <v>0</v>
      </c>
      <c r="D58" s="43">
        <f>F58</f>
        <v>0</v>
      </c>
      <c r="E58" s="26"/>
      <c r="F58" s="55">
        <f>IF(B56&gt;625,B56-625,0)</f>
        <v>0</v>
      </c>
    </row>
    <row r="59" spans="1:6" ht="17.25" thickBot="1" thickTop="1">
      <c r="A59" s="25"/>
      <c r="B59" s="40" t="s">
        <v>4</v>
      </c>
      <c r="C59" s="52">
        <f>IF(SUM(C56:C58)=1.6,0,SUM(C56:C58))</f>
        <v>0</v>
      </c>
      <c r="D59" s="50">
        <f>SUM(D56:D58)</f>
        <v>0</v>
      </c>
      <c r="E59" s="26"/>
      <c r="F59" s="56"/>
    </row>
    <row r="60" spans="1:6" ht="14.25" thickBot="1" thickTop="1">
      <c r="A60" s="36"/>
      <c r="B60" s="35" t="s">
        <v>5</v>
      </c>
      <c r="C60" s="32"/>
      <c r="D60" s="32"/>
      <c r="E60" s="33"/>
      <c r="F60" s="56"/>
    </row>
  </sheetData>
  <sheetProtection/>
  <mergeCells count="8">
    <mergeCell ref="A53:E53"/>
    <mergeCell ref="A23:E23"/>
    <mergeCell ref="A8:E9"/>
    <mergeCell ref="A1:E2"/>
    <mergeCell ref="A4:E6"/>
    <mergeCell ref="A11:E11"/>
    <mergeCell ref="A35:E35"/>
    <mergeCell ref="A44:E4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Extremadura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jose.granado</dc:creator>
  <cp:keywords/>
  <dc:description/>
  <cp:lastModifiedBy>M. Del Carmen Perez Saenz</cp:lastModifiedBy>
  <cp:lastPrinted>2021-03-12T08:23:00Z</cp:lastPrinted>
  <dcterms:created xsi:type="dcterms:W3CDTF">2013-04-15T12:21:23Z</dcterms:created>
  <dcterms:modified xsi:type="dcterms:W3CDTF">2023-01-20T10:59:06Z</dcterms:modified>
  <cp:category/>
  <cp:version/>
  <cp:contentType/>
  <cp:contentStatus/>
</cp:coreProperties>
</file>